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0_README_LEEME" sheetId="1" state="visible" r:id="rId1"/>
    <sheet xmlns:r="http://schemas.openxmlformats.org/officeDocument/2006/relationships" name="01_Ponds_Estanques" sheetId="2" state="visible" r:id="rId2"/>
    <sheet xmlns:r="http://schemas.openxmlformats.org/officeDocument/2006/relationships" name="02_Biometrics_Biometria" sheetId="3" state="visible" r:id="rId3"/>
    <sheet xmlns:r="http://schemas.openxmlformats.org/officeDocument/2006/relationships" name="03_Guide_Guia" sheetId="4" state="visible" r:id="rId4"/>
  </sheets>
  <definedNames/>
  <calcPr calcId="124519" fullCalcOnLoad="1"/>
</workbook>
</file>

<file path=xl/styles.xml><?xml version="1.0" encoding="utf-8"?>
<styleSheet xmlns="http://schemas.openxmlformats.org/spreadsheetml/2006/main">
  <numFmts count="4">
    <numFmt numFmtId="164" formatCode="#,##0.000"/>
    <numFmt numFmtId="165" formatCode="#,##0.0"/>
    <numFmt numFmtId="166" formatCode="yyyy-mm-dd"/>
    <numFmt numFmtId="167" formatCode="0.0%"/>
  </numFmts>
  <fonts count="23">
    <font>
      <name val="Calibri"/>
      <family val="2"/>
      <color theme="1"/>
      <sz val="11"/>
      <scheme val="minor"/>
    </font>
    <font>
      <name val="Calibri"/>
      <b val="1"/>
      <color rgb="FFFFFFFF"/>
      <sz val="15"/>
    </font>
    <font>
      <name val="Calibri"/>
      <b val="1"/>
      <color rgb="FF0E3A5C"/>
      <sz val="10.5"/>
    </font>
    <font>
      <name val="Calibri"/>
      <b val="1"/>
      <color rgb="FFFFFFFF"/>
      <sz val="10"/>
    </font>
    <font>
      <name val="Calibri"/>
      <b val="1"/>
      <color rgb="FF0E3A5C"/>
      <sz val="9.5"/>
    </font>
    <font>
      <name val="Calibri"/>
      <color rgb="FF475569"/>
      <sz val="10"/>
    </font>
    <font>
      <name val="Calibri"/>
      <b val="1"/>
      <color rgb="FFFFFFFF"/>
      <sz val="12"/>
    </font>
    <font>
      <name val="Calibri"/>
      <color rgb="FFC7D7E6"/>
      <sz val="10"/>
    </font>
    <font>
      <name val="Calibri"/>
      <b val="1"/>
      <color rgb="FF78350F"/>
      <sz val="9.5"/>
    </font>
    <font>
      <name val="Calibri"/>
      <b val="1"/>
      <color rgb="FFFFFFFF"/>
      <sz val="9.5"/>
    </font>
    <font>
      <name val="Calibri"/>
      <color rgb="FF0A2540"/>
      <sz val="10.5"/>
    </font>
    <font>
      <name val="Calibri"/>
      <b val="1"/>
      <color rgb="FF0A2540"/>
      <sz val="10.5"/>
    </font>
    <font>
      <name val="Calibri"/>
      <color rgb="FF94A3B8"/>
      <sz val="9"/>
    </font>
    <font>
      <name val="Calibri"/>
      <color rgb="FF475569"/>
      <sz val="10.5"/>
    </font>
    <font>
      <name val="Calibri"/>
      <i val="1"/>
      <color rgb="FF94A3B8"/>
      <sz val="8.5"/>
    </font>
    <font>
      <name val="Calibri"/>
      <b val="1"/>
      <color rgb="FF065F46"/>
      <sz val="10.5"/>
    </font>
    <font>
      <name val="Calibri"/>
      <b val="1"/>
      <color rgb="FF065F46"/>
      <sz val="9"/>
    </font>
    <font>
      <name val="Calibri"/>
      <b val="1"/>
      <color rgb="FF065F46"/>
      <sz val="10"/>
    </font>
    <font>
      <name val="Calibri"/>
      <b val="1"/>
      <color rgb="FFFFFFFF"/>
      <sz val="9"/>
    </font>
    <font>
      <name val="Calibri"/>
      <color rgb="FF0A2540"/>
      <sz val="10"/>
    </font>
    <font>
      <name val="Calibri"/>
      <b val="1"/>
      <color rgb="FF0A2540"/>
      <sz val="10"/>
    </font>
    <font>
      <name val="Calibri"/>
      <i val="1"/>
      <color rgb="FF991B1B"/>
      <sz val="8.5"/>
    </font>
    <font>
      <name val="Calibri"/>
      <color rgb="FF0A2540"/>
      <sz val="9.5"/>
    </font>
  </fonts>
  <fills count="7">
    <fill>
      <patternFill/>
    </fill>
    <fill>
      <patternFill patternType="gray125"/>
    </fill>
    <fill>
      <patternFill patternType="solid">
        <fgColor rgb="FF0A2540"/>
      </patternFill>
    </fill>
    <fill>
      <patternFill patternType="solid">
        <fgColor rgb="FF0E3A5C"/>
      </patternFill>
    </fill>
    <fill>
      <patternFill patternType="solid">
        <fgColor rgb="FFECFDF5"/>
      </patternFill>
    </fill>
    <fill>
      <patternFill patternType="solid">
        <fgColor rgb="FFFEF3C7"/>
      </patternFill>
    </fill>
    <fill>
      <patternFill patternType="solid">
        <fgColor rgb="FFF8FAFC"/>
      </patternFill>
    </fill>
  </fills>
  <borders count="3">
    <border>
      <left/>
      <right/>
      <top/>
      <bottom/>
      <diagonal/>
    </border>
    <border>
      <left style="thin">
        <color rgb="FFE2E8F0"/>
      </left>
      <right style="thin">
        <color rgb="FFE2E8F0"/>
      </right>
      <top style="thin">
        <color rgb="FFE2E8F0"/>
      </top>
      <bottom style="thin">
        <color rgb="FFE2E8F0"/>
      </bottom>
    </border>
    <border/>
  </borders>
  <cellStyleXfs count="1">
    <xf numFmtId="0" fontId="0" fillId="0" borderId="0"/>
  </cellStyleXfs>
  <cellXfs count="51">
    <xf numFmtId="0" fontId="0" fillId="0" borderId="0" pivotButton="0" quotePrefix="0" xfId="0"/>
    <xf numFmtId="0" fontId="1" fillId="2" borderId="0" applyAlignment="1" pivotButton="0" quotePrefix="0" xfId="0">
      <alignment vertical="center" indent="2"/>
    </xf>
    <xf numFmtId="0" fontId="2" fillId="0" borderId="0" pivotButton="0" quotePrefix="0" xfId="0"/>
    <xf numFmtId="0" fontId="3" fillId="3" borderId="0" applyAlignment="1" pivotButton="0" quotePrefix="0" xfId="0">
      <alignment vertical="center" indent="1"/>
    </xf>
    <xf numFmtId="0" fontId="4" fillId="4" borderId="0" applyAlignment="1" pivotButton="0" quotePrefix="0" xfId="0">
      <alignment vertical="center" indent="1"/>
    </xf>
    <xf numFmtId="0" fontId="5" fillId="0" borderId="0" applyAlignment="1" pivotButton="0" quotePrefix="0" xfId="0">
      <alignment vertical="top" wrapText="1"/>
    </xf>
    <xf numFmtId="0" fontId="6" fillId="2" borderId="0" applyAlignment="1" pivotButton="0" quotePrefix="0" xfId="0">
      <alignment vertical="center" indent="1"/>
    </xf>
    <xf numFmtId="0" fontId="7" fillId="3" borderId="0" applyAlignment="1" pivotButton="0" quotePrefix="0" xfId="0">
      <alignment vertical="center" indent="1"/>
    </xf>
    <xf numFmtId="0" fontId="8" fillId="5" borderId="0" applyAlignment="1" pivotButton="0" quotePrefix="0" xfId="0">
      <alignment vertical="center" indent="1"/>
    </xf>
    <xf numFmtId="0" fontId="9" fillId="3" borderId="0" applyAlignment="1" pivotButton="0" quotePrefix="0" xfId="0">
      <alignment vertical="center" indent="1"/>
    </xf>
    <xf numFmtId="0" fontId="10" fillId="0" borderId="0" applyAlignment="1" pivotButton="0" quotePrefix="0" xfId="0">
      <alignment horizontal="right" vertical="center" wrapText="1"/>
    </xf>
    <xf numFmtId="4" fontId="11" fillId="5" borderId="1" applyAlignment="1" pivotButton="0" quotePrefix="0" xfId="0">
      <alignment horizontal="center" vertical="center" wrapText="1"/>
    </xf>
    <xf numFmtId="0" fontId="12" fillId="0" borderId="0" applyAlignment="1" pivotButton="0" quotePrefix="0" xfId="0">
      <alignment horizontal="center" vertical="center" wrapText="1"/>
    </xf>
    <xf numFmtId="0" fontId="13" fillId="0" borderId="0" applyAlignment="1" pivotButton="0" quotePrefix="0" xfId="0">
      <alignment vertical="center" wrapText="1"/>
    </xf>
    <xf numFmtId="164" fontId="11" fillId="5" borderId="1" applyAlignment="1" pivotButton="0" quotePrefix="0" xfId="0">
      <alignment horizontal="center" vertical="center" wrapText="1"/>
    </xf>
    <xf numFmtId="3" fontId="11" fillId="5" borderId="1" applyAlignment="1" pivotButton="0" quotePrefix="0" xfId="0">
      <alignment horizontal="center" vertical="center" wrapText="1"/>
    </xf>
    <xf numFmtId="165" fontId="11" fillId="5" borderId="1" applyAlignment="1" pivotButton="0" quotePrefix="0" xfId="0">
      <alignment horizontal="center" vertical="center" wrapText="1"/>
    </xf>
    <xf numFmtId="0" fontId="14" fillId="0" borderId="0" applyAlignment="1" pivotButton="0" quotePrefix="0" xfId="0">
      <alignment vertical="top" wrapText="1"/>
    </xf>
    <xf numFmtId="164" fontId="11" fillId="0" borderId="1" applyAlignment="1" pivotButton="0" quotePrefix="0" xfId="0">
      <alignment horizontal="center" vertical="center" wrapText="1"/>
    </xf>
    <xf numFmtId="4" fontId="11" fillId="0" borderId="1" applyAlignment="1" pivotButton="0" quotePrefix="0" xfId="0">
      <alignment horizontal="center" vertical="center" wrapText="1"/>
    </xf>
    <xf numFmtId="0" fontId="15" fillId="0" borderId="0" applyAlignment="1" pivotButton="0" quotePrefix="0" xfId="0">
      <alignment horizontal="right" vertical="center" wrapText="1"/>
    </xf>
    <xf numFmtId="4" fontId="15" fillId="4" borderId="1" applyAlignment="1" pivotButton="0" quotePrefix="0" xfId="0">
      <alignment horizontal="center" vertical="center" wrapText="1"/>
    </xf>
    <xf numFmtId="0" fontId="16" fillId="0" borderId="0" applyAlignment="1" pivotButton="0" quotePrefix="0" xfId="0">
      <alignment horizontal="center" vertical="center" wrapText="1"/>
    </xf>
    <xf numFmtId="0" fontId="15" fillId="0" borderId="0" applyAlignment="1" pivotButton="0" quotePrefix="0" xfId="0">
      <alignment vertical="center" wrapText="1"/>
    </xf>
    <xf numFmtId="3" fontId="11" fillId="0" borderId="1" applyAlignment="1" pivotButton="0" quotePrefix="0" xfId="0">
      <alignment horizontal="center" vertical="center" wrapText="1"/>
    </xf>
    <xf numFmtId="165" fontId="11" fillId="0" borderId="1" applyAlignment="1" pivotButton="0" quotePrefix="0" xfId="0">
      <alignment horizontal="center" vertical="center" wrapText="1"/>
    </xf>
    <xf numFmtId="0" fontId="17" fillId="4" borderId="1" applyAlignment="1" pivotButton="0" quotePrefix="0" xfId="0">
      <alignment horizontal="center" vertical="center" wrapText="1"/>
    </xf>
    <xf numFmtId="0" fontId="18" fillId="2" borderId="1" applyAlignment="1" pivotButton="0" quotePrefix="0" xfId="0">
      <alignment horizontal="center" vertical="center" wrapText="1"/>
    </xf>
    <xf numFmtId="0" fontId="19" fillId="0" borderId="1" applyAlignment="1" pivotButton="0" quotePrefix="0" xfId="0">
      <alignment horizontal="center" vertical="center" wrapText="1"/>
    </xf>
    <xf numFmtId="4" fontId="19" fillId="0" borderId="1" applyAlignment="1" pivotButton="0" quotePrefix="0" xfId="0">
      <alignment horizontal="center" vertical="center" wrapText="1"/>
    </xf>
    <xf numFmtId="3" fontId="19" fillId="0" borderId="1" applyAlignment="1" pivotButton="0" quotePrefix="0" xfId="0">
      <alignment horizontal="center" vertical="center" wrapText="1"/>
    </xf>
    <xf numFmtId="0" fontId="19" fillId="6" borderId="1" applyAlignment="1" pivotButton="0" quotePrefix="0" xfId="0">
      <alignment horizontal="center" vertical="center" wrapText="1"/>
    </xf>
    <xf numFmtId="4" fontId="19" fillId="6" borderId="1" applyAlignment="1" pivotButton="0" quotePrefix="0" xfId="0">
      <alignment horizontal="center" vertical="center" wrapText="1"/>
    </xf>
    <xf numFmtId="3" fontId="19" fillId="6" borderId="1" applyAlignment="1" pivotButton="0" quotePrefix="0" xfId="0">
      <alignment horizontal="center" vertical="center" wrapText="1"/>
    </xf>
    <xf numFmtId="0" fontId="11" fillId="5" borderId="1" applyAlignment="1" pivotButton="0" quotePrefix="0" xfId="0">
      <alignment horizontal="center" vertical="center" wrapText="1"/>
    </xf>
    <xf numFmtId="166" fontId="11" fillId="5" borderId="1" applyAlignment="1" pivotButton="0" quotePrefix="0" xfId="0">
      <alignment horizontal="center" vertical="center" wrapText="1"/>
    </xf>
    <xf numFmtId="167" fontId="11" fillId="0" borderId="1" applyAlignment="1" pivotButton="0" quotePrefix="0" xfId="0">
      <alignment horizontal="center" vertical="center" wrapText="1"/>
    </xf>
    <xf numFmtId="0" fontId="20" fillId="5" borderId="1" applyAlignment="1" pivotButton="0" quotePrefix="0" xfId="0">
      <alignment horizontal="center" vertical="center" wrapText="1"/>
    </xf>
    <xf numFmtId="164" fontId="19" fillId="0" borderId="1" applyAlignment="1" pivotButton="0" quotePrefix="0" xfId="0">
      <alignment horizontal="center" vertical="center" wrapText="1"/>
    </xf>
    <xf numFmtId="0" fontId="0" fillId="0" borderId="2" pivotButton="0" quotePrefix="0" xfId="0"/>
    <xf numFmtId="0" fontId="19" fillId="0" borderId="1" applyAlignment="1" pivotButton="0" quotePrefix="0" xfId="0">
      <alignment vertical="center" indent="1"/>
    </xf>
    <xf numFmtId="0" fontId="19" fillId="6" borderId="1" applyAlignment="1" pivotButton="0" quotePrefix="0" xfId="0">
      <alignment vertical="center" indent="1"/>
    </xf>
    <xf numFmtId="164" fontId="19" fillId="6" borderId="1" applyAlignment="1" pivotButton="0" quotePrefix="0" xfId="0">
      <alignment horizontal="center" vertical="center" wrapText="1"/>
    </xf>
    <xf numFmtId="0" fontId="20" fillId="0" borderId="1" applyAlignment="1" pivotButton="0" quotePrefix="0" xfId="0">
      <alignment vertical="center" indent="1"/>
    </xf>
    <xf numFmtId="3" fontId="20" fillId="5" borderId="1" applyAlignment="1" pivotButton="0" quotePrefix="0" xfId="0">
      <alignment horizontal="center" vertical="center" wrapText="1"/>
    </xf>
    <xf numFmtId="0" fontId="21" fillId="0" borderId="0" applyAlignment="1" pivotButton="0" quotePrefix="0" xfId="0">
      <alignment vertical="top" wrapText="1"/>
    </xf>
    <xf numFmtId="0" fontId="18" fillId="2" borderId="1" applyAlignment="1" pivotButton="0" quotePrefix="0" xfId="0">
      <alignment vertical="center" wrapText="1" indent="1"/>
    </xf>
    <xf numFmtId="0" fontId="22" fillId="0" borderId="1" applyAlignment="1" pivotButton="0" quotePrefix="0" xfId="0">
      <alignment vertical="center" wrapText="1" indent="1"/>
    </xf>
    <xf numFmtId="0" fontId="22" fillId="0" borderId="1" applyAlignment="1" pivotButton="0" quotePrefix="0" xfId="0">
      <alignment horizontal="center" vertical="center" wrapText="1"/>
    </xf>
    <xf numFmtId="0" fontId="22" fillId="6" borderId="1" applyAlignment="1" pivotButton="0" quotePrefix="0" xfId="0">
      <alignment vertical="center" wrapText="1" indent="1"/>
    </xf>
    <xf numFmtId="0" fontId="22" fillId="6"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D28"/>
  <sheetViews>
    <sheetView showGridLines="0" workbookViewId="0">
      <selection activeCell="A1" sqref="A1"/>
    </sheetView>
  </sheetViews>
  <sheetFormatPr baseColWidth="8" defaultRowHeight="15"/>
  <cols>
    <col width="2" customWidth="1" min="1" max="1"/>
    <col width="62" customWidth="1" min="2" max="2"/>
    <col width="3" customWidth="1" min="3" max="3"/>
    <col width="62" customWidth="1" min="4" max="4"/>
  </cols>
  <sheetData>
    <row r="2" ht="30" customHeight="1">
      <c r="B2" s="1" t="inlineStr">
        <is>
          <t>PAOLAS SYMBIOTIC AQUACULTURE, LLC</t>
        </is>
      </c>
    </row>
    <row r="3" ht="22" customHeight="1">
      <c r="B3" s="2" t="inlineStr">
        <is>
          <t>Aquaculture Calculators  ·  Calculadoras Acuícolas   —   v2026.1   ·   paolassymbiotic.com</t>
        </is>
      </c>
    </row>
    <row r="5" ht="19" customHeight="1">
      <c r="B5" s="3" t="inlineStr">
        <is>
          <t>ENGLISH</t>
        </is>
      </c>
      <c r="D5" s="3" t="inlineStr">
        <is>
          <t>ESPAÑOL</t>
        </is>
      </c>
    </row>
    <row r="7" ht="20" customHeight="1">
      <c r="B7" s="4" t="inlineStr">
        <is>
          <t>WHAT IS IN THIS FILE</t>
        </is>
      </c>
      <c r="D7" s="4" t="inlineStr">
        <is>
          <t>QUÉ CONTIENE ESTE ARCHIVO</t>
        </is>
      </c>
    </row>
    <row r="8" ht="56" customHeight="1">
      <c r="B8" s="5" t="inlineStr">
        <is>
          <t>Sheet 01 — Pond calculator. Water volume, geometry, stocking density and aeration-support capacity for circular ponds with a coned bottom. Includes a catalogue of eight standard diameters with volumes and central drain size.</t>
        </is>
      </c>
      <c r="D8" s="5" t="inlineStr">
        <is>
          <t>Hoja 01 — Calculadora de estanques. Volumen de agua, geometría, densidad de siembra y capacidad de soporte por aireación en estanques circulares con fondo cónico. Incluye catálogo de ocho diámetros estándar con volúmenes y diámetro de drenaje central.</t>
        </is>
      </c>
    </row>
    <row r="9" ht="42" customHeight="1">
      <c r="B9" s="5" t="inlineStr">
        <is>
          <t>Sheet 02 — Biometrics and biomass. Sampling template: average weight, standard deviation, coefficient of variation, daily gain and total lot biomass.</t>
        </is>
      </c>
      <c r="D9" s="5" t="inlineStr">
        <is>
          <t>Hoja 02 — Biometría y biomasa. Plantilla de muestreo: peso promedio, desviación estándar, coeficiente de variación, ganancia diaria y biomasa total del lote.</t>
        </is>
      </c>
    </row>
    <row r="10" ht="42" customHeight="1">
      <c r="B10" s="5" t="inlineStr">
        <is>
          <t>Sheet 03 — Guide and parameters. Conversion factors and optimal water-quality ranges for tilapia in biofloc / symbiotic systems, with critical limits and corrective action.</t>
        </is>
      </c>
      <c r="D10" s="5" t="inlineStr">
        <is>
          <t>Hoja 03 — Guía y parámetros. Factores de conversión y rangos óptimos de calidad de agua para tilapia en sistema biofloc / simbiótico, con límites críticos y acción correctiva.</t>
        </is>
      </c>
    </row>
    <row r="11" ht="7" customHeight="1"/>
    <row r="12" ht="20" customHeight="1">
      <c r="B12" s="4" t="inlineStr">
        <is>
          <t>HOW TO USE IT</t>
        </is>
      </c>
      <c r="D12" s="4" t="inlineStr">
        <is>
          <t>CÓMO SE USA</t>
        </is>
      </c>
    </row>
    <row r="13" ht="42" customHeight="1">
      <c r="B13" s="5" t="inlineStr">
        <is>
          <t>Type only in the yellow cells. Everything else is a formula and calculates on its own. If you delete a formula by accident, download the file again.</t>
        </is>
      </c>
      <c r="D13" s="5" t="inlineStr">
        <is>
          <t>Escriba únicamente en las celdas amarillas. Todo lo demás son fórmulas y se calcula solo. Si borra una fórmula por accidente, vuelva a descargar el archivo.</t>
        </is>
      </c>
    </row>
    <row r="14" ht="42" customHeight="1">
      <c r="B14" s="5" t="inlineStr">
        <is>
          <t>English labels are on the left, Spanish labels on the right, and the value in the middle belongs to both. There is one calculation, not two: change a number and both sides update together.</t>
        </is>
      </c>
      <c r="D14" s="5" t="inlineStr">
        <is>
          <t>Las etiquetas en inglés van a la izquierda, las de español a la derecha, y el valor del centro pertenece a las dos. Hay un solo cálculo, no dos: cambie un número y ambos lados se actualizan juntos.</t>
        </is>
      </c>
    </row>
    <row r="15" ht="7" customHeight="1"/>
    <row r="16" ht="20" customHeight="1">
      <c r="B16" s="4" t="inlineStr">
        <is>
          <t>THE LOADED DATA IS AN EXAMPLE</t>
        </is>
      </c>
      <c r="D16" s="4" t="inlineStr">
        <is>
          <t>LOS DATOS CARGADOS SON UN EJEMPLO</t>
        </is>
      </c>
    </row>
    <row r="17" ht="42" customHeight="1">
      <c r="B17" s="5" t="inlineStr">
        <is>
          <t>Sheet 02 ships with 21 sample weights and an example pond, only so you can see the template working. It is not real production data. Replace it with your own.</t>
        </is>
      </c>
      <c r="D17" s="5" t="inlineStr">
        <is>
          <t>La hoja 02 trae 21 muestras y un estanque de ejemplo, solo para que vea la plantilla funcionando. No son datos de producción reales. Sustitúyalos por los suyos.</t>
        </is>
      </c>
    </row>
    <row r="18" ht="7" customHeight="1"/>
    <row r="19" ht="20" customHeight="1">
      <c r="B19" s="4" t="inlineStr">
        <is>
          <t>ONE ASSUMPTION YOU MUST VALIDATE</t>
        </is>
      </c>
      <c r="D19" s="4" t="inlineStr">
        <is>
          <t>UN SUPUESTO QUE USTED DEBE VALIDAR</t>
        </is>
      </c>
    </row>
    <row r="20" ht="70" customHeight="1">
      <c r="B20" s="5" t="inlineStr">
        <is>
          <t>Aeration support uses a field rule of thumb of 800 kg of biomass per installed HP in biofloc / symbiotic systems. It is a reference, not a constant. It depends on your blower, diffusion, temperature, altitude and solids management. The value is editable on sheet 03 and you must adjust it to your own installation before making a stocking decision.</t>
        </is>
      </c>
      <c r="D20" s="5" t="inlineStr">
        <is>
          <t>La capacidad de soporte por aireación usa una regla práctica de 800 kg de biomasa por HP instalado en sistema biofloc / simbiótico. Es una referencia, no una constante. Depende del soplador, la difusión, la temperatura, la altitud y el manejo de sólidos. El valor es editable en la hoja 03 y usted debe ajustarlo a su instalación antes de decidir una siembra.</t>
        </is>
      </c>
    </row>
    <row r="21" ht="7" customHeight="1"/>
    <row r="22" ht="20" customHeight="1">
      <c r="B22" s="4" t="inlineStr">
        <is>
          <t>USE AND LIMITS</t>
        </is>
      </c>
      <c r="D22" s="4" t="inlineStr">
        <is>
          <t>USO Y LÍMITES</t>
        </is>
      </c>
    </row>
    <row r="23" ht="28" customHeight="1">
      <c r="B23" s="5" t="inlineStr">
        <is>
          <t>This file is free. You may use it and share it whole. You may not resell it or remove the PSA identification.</t>
        </is>
      </c>
      <c r="D23" s="5" t="inlineStr">
        <is>
          <t>Este archivo es gratuito. Puede usarlo y compartirlo íntegro. No puede revenderlo ni retirarle la identificación de PSA.</t>
        </is>
      </c>
    </row>
    <row r="24" ht="56" customHeight="1">
      <c r="B24" s="5" t="inlineStr">
        <is>
          <t>It is a calculation aid, not an engineering design and not a specific recommendation for your installation. It does not replace the judgement of a licensed professional in your jurisdiction. Results depend entirely on the data you enter.</t>
        </is>
      </c>
      <c r="D24" s="5" t="inlineStr">
        <is>
          <t>Es una herramienta de cálculo de apoyo, no un diseño de ingeniería ni una recomendación específica para su instalación. No sustituye el criterio de un profesional licenciado en su jurisdicción. Los resultados dependen por completo de los datos que usted introduzca.</t>
        </is>
      </c>
    </row>
    <row r="25" ht="7" customHeight="1"/>
    <row r="26" ht="20" customHeight="1">
      <c r="B26" s="4" t="inlineStr">
        <is>
          <t>CONTACT</t>
        </is>
      </c>
      <c r="D26" s="4" t="inlineStr">
        <is>
          <t>CONTACTO</t>
        </is>
      </c>
    </row>
    <row r="27" ht="28" customHeight="1">
      <c r="B27" s="5" t="inlineStr">
        <is>
          <t>Found an error, or want to suggest an improvement? Write to ceo@paolassymbiotic.com — it is appreciated and it gets fixed.</t>
        </is>
      </c>
      <c r="D27" s="5" t="inlineStr">
        <is>
          <t>¿Encontró un error o quiere sugerir una mejora? Escriba a ceo@paolassymbiotic.com — se agradece y se corrige.</t>
        </is>
      </c>
    </row>
    <row r="28" ht="28" customHeight="1">
      <c r="B28" s="5" t="inlineStr">
        <is>
          <t>Paolas Symbiotic Aquaculture, LLC · New York Domestic LLC · DOS ID 7925542 · paolassymbiotic.com</t>
        </is>
      </c>
      <c r="D28" s="5" t="inlineStr">
        <is>
          <t>Paolas Symbiotic Aquaculture, LLC · New York Domestic LLC · DOS ID 7925542 · paolassymbiotic.com</t>
        </is>
      </c>
    </row>
  </sheetData>
  <mergeCells count="3">
    <mergeCell ref="B5"/>
    <mergeCell ref="B3:D3"/>
    <mergeCell ref="B2:D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45"/>
  <sheetViews>
    <sheetView showGridLines="0" workbookViewId="0">
      <selection activeCell="A1" sqref="A1"/>
    </sheetView>
  </sheetViews>
  <sheetFormatPr baseColWidth="8" defaultRowHeight="15"/>
  <cols>
    <col width="46" customWidth="1" min="1" max="1"/>
    <col width="15" customWidth="1" min="2" max="2"/>
    <col width="11" customWidth="1" min="3" max="3"/>
    <col width="46" customWidth="1" min="4" max="4"/>
    <col width="14" customWidth="1" min="5" max="5"/>
    <col width="14" customWidth="1" min="6" max="6"/>
    <col width="15" customWidth="1" min="7" max="7"/>
  </cols>
  <sheetData>
    <row r="1" ht="21" customHeight="1">
      <c r="A1" s="6" t="inlineStr">
        <is>
          <t>PAOLAS SYMBIOTIC AQUACULTURE, LLC</t>
        </is>
      </c>
    </row>
    <row r="2" ht="18" customHeight="1">
      <c r="A2" s="7" t="inlineStr">
        <is>
          <t>Circular Pond Volume, Geometry and Stocking Density   ·   Volumen, Geometría y Densidad de Siembra — Estanques Circulares</t>
        </is>
      </c>
    </row>
    <row r="3" ht="18" customHeight="1">
      <c r="A3" s="8" t="inlineStr">
        <is>
          <t>Type only in the yellow cells.   ·   Escriba solo en las celdas amarillas.</t>
        </is>
      </c>
    </row>
    <row r="5" ht="19" customHeight="1">
      <c r="A5" s="9" t="inlineStr">
        <is>
          <t>1. POND PARAMETERS (input)      ·      1. PARÁMETROS DEL ESTANQUE (entrada)</t>
        </is>
      </c>
    </row>
    <row r="6" ht="17" customHeight="1">
      <c r="A6" s="10" t="inlineStr">
        <is>
          <t>Pond diameter (D):</t>
        </is>
      </c>
      <c r="B6" s="11" t="n">
        <v>8</v>
      </c>
      <c r="C6" s="12" t="inlineStr">
        <is>
          <t>m</t>
        </is>
      </c>
      <c r="D6" s="13" t="inlineStr">
        <is>
          <t>Diámetro del estanque (D):</t>
        </is>
      </c>
    </row>
    <row r="7" ht="17" customHeight="1">
      <c r="A7" s="10" t="inlineStr">
        <is>
          <t>Water depth at the edge (H1):</t>
        </is>
      </c>
      <c r="B7" s="11" t="n">
        <v>1.1</v>
      </c>
      <c r="C7" s="12" t="inlineStr">
        <is>
          <t>m</t>
        </is>
      </c>
      <c r="D7" s="13" t="inlineStr">
        <is>
          <t>Altura de agua en el borde (H1):</t>
        </is>
      </c>
    </row>
    <row r="8" ht="17" customHeight="1">
      <c r="A8" s="10" t="inlineStr">
        <is>
          <t>Bottom slope to centre (fraction):</t>
        </is>
      </c>
      <c r="B8" s="14" t="n">
        <v>0.1</v>
      </c>
      <c r="C8" s="12" t="inlineStr">
        <is>
          <t>m/m</t>
        </is>
      </c>
      <c r="D8" s="13" t="inlineStr">
        <is>
          <t>Pendiente de fondo al centro (fracción):</t>
        </is>
      </c>
    </row>
    <row r="9" ht="17" customHeight="1">
      <c r="A9" s="10" t="inlineStr">
        <is>
          <t>Average weight per fish:</t>
        </is>
      </c>
      <c r="B9" s="15" t="n">
        <v>454</v>
      </c>
      <c r="C9" s="12" t="inlineStr">
        <is>
          <t>g</t>
        </is>
      </c>
      <c r="D9" s="13" t="inlineStr">
        <is>
          <t>Peso promedio por pez:</t>
        </is>
      </c>
    </row>
    <row r="10" ht="17" customHeight="1">
      <c r="A10" s="10" t="inlineStr">
        <is>
          <t>Number of fish stocked:</t>
        </is>
      </c>
      <c r="B10" s="15" t="n">
        <v>1700</v>
      </c>
      <c r="C10" s="12" t="inlineStr">
        <is>
          <t>fish</t>
        </is>
      </c>
      <c r="D10" s="13" t="inlineStr">
        <is>
          <t>Cantidad de peces sembrados:</t>
        </is>
      </c>
    </row>
    <row r="11" ht="17" customHeight="1">
      <c r="A11" s="10" t="inlineStr">
        <is>
          <t>Installed aeration (blower):</t>
        </is>
      </c>
      <c r="B11" s="16" t="n">
        <v>1</v>
      </c>
      <c r="C11" s="12" t="inlineStr">
        <is>
          <t>HP</t>
        </is>
      </c>
      <c r="D11" s="13" t="inlineStr">
        <is>
          <t>Aireación instalada (blower):</t>
        </is>
      </c>
    </row>
    <row r="12" ht="21" customHeight="1">
      <c r="A12" s="17" t="inlineStr">
        <is>
          <t>0.10 = a 10 % slope. For a flat bottom type 0.   ·   0.10 = pendiente del 10 %. Para fondo plano escriba 0.</t>
        </is>
      </c>
    </row>
    <row r="14" ht="19" customHeight="1">
      <c r="A14" s="9" t="inlineStr">
        <is>
          <t>2. GEOMETRY AND VOLUME (automatic)      ·      2. GEOMETRÍA Y VOLUMEN (automático)</t>
        </is>
      </c>
    </row>
    <row r="15" ht="17" customHeight="1">
      <c r="A15" s="10" t="inlineStr">
        <is>
          <t>Radius (R):</t>
        </is>
      </c>
      <c r="B15" s="18">
        <f>B6/2</f>
        <v/>
      </c>
      <c r="C15" s="12" t="inlineStr">
        <is>
          <t>m</t>
        </is>
      </c>
      <c r="D15" s="13" t="inlineStr">
        <is>
          <t>Radio (R):</t>
        </is>
      </c>
    </row>
    <row r="16" ht="17" customHeight="1">
      <c r="A16" s="10" t="inlineStr">
        <is>
          <t>Perimeter (P):</t>
        </is>
      </c>
      <c r="B16" s="19">
        <f>PI()*B6</f>
        <v/>
      </c>
      <c r="C16" s="12" t="inlineStr">
        <is>
          <t>m</t>
        </is>
      </c>
      <c r="D16" s="13" t="inlineStr">
        <is>
          <t>Perímetro (P):</t>
        </is>
      </c>
    </row>
    <row r="17" ht="17" customHeight="1">
      <c r="A17" s="10" t="inlineStr">
        <is>
          <t>Plan area (A):</t>
        </is>
      </c>
      <c r="B17" s="19">
        <f>PI()*(B15^2)</f>
        <v/>
      </c>
      <c r="C17" s="12" t="inlineStr">
        <is>
          <t>m²</t>
        </is>
      </c>
      <c r="D17" s="13" t="inlineStr">
        <is>
          <t>Área en planta (A):</t>
        </is>
      </c>
    </row>
    <row r="18" ht="17" customHeight="1">
      <c r="A18" s="10" t="inlineStr">
        <is>
          <t>Central cone height (h):</t>
        </is>
      </c>
      <c r="B18" s="18">
        <f>B15*B8</f>
        <v/>
      </c>
      <c r="C18" s="12" t="inlineStr">
        <is>
          <t>m</t>
        </is>
      </c>
      <c r="D18" s="13" t="inlineStr">
        <is>
          <t>Altura del cono central (h):</t>
        </is>
      </c>
    </row>
    <row r="19" ht="17" customHeight="1">
      <c r="A19" s="10" t="inlineStr">
        <is>
          <t>Upper cylinder volume:</t>
        </is>
      </c>
      <c r="B19" s="19">
        <f>B17*B7</f>
        <v/>
      </c>
      <c r="C19" s="12" t="inlineStr">
        <is>
          <t>m³</t>
        </is>
      </c>
      <c r="D19" s="13" t="inlineStr">
        <is>
          <t>Volumen del cilindro superior:</t>
        </is>
      </c>
    </row>
    <row r="20" ht="17" customHeight="1">
      <c r="A20" s="10" t="inlineStr">
        <is>
          <t>Lower cone volume:</t>
        </is>
      </c>
      <c r="B20" s="19">
        <f>(1/3)*B17*B18</f>
        <v/>
      </c>
      <c r="C20" s="12" t="inlineStr">
        <is>
          <t>m³</t>
        </is>
      </c>
      <c r="D20" s="13" t="inlineStr">
        <is>
          <t>Volumen del cono inferior:</t>
        </is>
      </c>
    </row>
    <row r="21" ht="17" customHeight="1">
      <c r="A21" s="20" t="inlineStr">
        <is>
          <t>TOTAL WATER VOLUME:</t>
        </is>
      </c>
      <c r="B21" s="21">
        <f>B19+B20</f>
        <v/>
      </c>
      <c r="C21" s="22" t="inlineStr">
        <is>
          <t>m³</t>
        </is>
      </c>
      <c r="D21" s="23" t="inlineStr">
        <is>
          <t>VOLUMEN TOTAL DE AGUA:</t>
        </is>
      </c>
    </row>
    <row r="22" ht="17" customHeight="1">
      <c r="A22" s="10" t="inlineStr">
        <is>
          <t>Equivalent in gallons:</t>
        </is>
      </c>
      <c r="B22" s="24">
        <f>B21*264.172</f>
        <v/>
      </c>
      <c r="C22" s="12" t="inlineStr">
        <is>
          <t>gal</t>
        </is>
      </c>
      <c r="D22" s="13" t="inlineStr">
        <is>
          <t>Equivalente en galones:</t>
        </is>
      </c>
    </row>
    <row r="24" ht="19" customHeight="1">
      <c r="A24" s="9" t="inlineStr">
        <is>
          <t>3. STOCKING DENSITY AND AERATION SUPPORT (automatic)      ·      3. DENSIDAD DE SIEMBRA Y SOPORTE DE AIREACIÓN (automático)</t>
        </is>
      </c>
    </row>
    <row r="25" ht="17" customHeight="1">
      <c r="A25" s="10" t="inlineStr">
        <is>
          <t>Estimated total biomass:</t>
        </is>
      </c>
      <c r="B25" s="19">
        <f>(B10*B9)/1000</f>
        <v/>
      </c>
      <c r="C25" s="12" t="inlineStr">
        <is>
          <t>Kg</t>
        </is>
      </c>
      <c r="D25" s="13" t="inlineStr">
        <is>
          <t>Biomasa total estimada:</t>
        </is>
      </c>
    </row>
    <row r="26" ht="17" customHeight="1">
      <c r="A26" s="10" t="inlineStr">
        <is>
          <t>Estimated total biomass:</t>
        </is>
      </c>
      <c r="B26" s="19">
        <f>B25*2.20462</f>
        <v/>
      </c>
      <c r="C26" s="12" t="inlineStr">
        <is>
          <t>Lb</t>
        </is>
      </c>
      <c r="D26" s="13" t="inlineStr">
        <is>
          <t>Biomasa total estimada:</t>
        </is>
      </c>
    </row>
    <row r="27" ht="17" customHeight="1">
      <c r="A27" s="10" t="inlineStr">
        <is>
          <t>Aeration support capacity:</t>
        </is>
      </c>
      <c r="B27" s="24">
        <f>B11*'03_Guide_Guia'!B11</f>
        <v/>
      </c>
      <c r="C27" s="12" t="inlineStr">
        <is>
          <t>Kg</t>
        </is>
      </c>
      <c r="D27" s="13" t="inlineStr">
        <is>
          <t>Capacidad de soporte por aireación:</t>
        </is>
      </c>
    </row>
    <row r="28" ht="17" customHeight="1">
      <c r="A28" s="10" t="inlineStr">
        <is>
          <t>Max. fish allowed by aeration:</t>
        </is>
      </c>
      <c r="B28" s="24">
        <f>B27/(B9/1000)</f>
        <v/>
      </c>
      <c r="C28" s="12" t="inlineStr">
        <is>
          <t>fish</t>
        </is>
      </c>
      <c r="D28" s="13" t="inlineStr">
        <is>
          <t>Máx. peces permitidos por aireación:</t>
        </is>
      </c>
    </row>
    <row r="29" ht="17" customHeight="1">
      <c r="A29" s="10" t="inlineStr">
        <is>
          <t>Stocking density:</t>
        </is>
      </c>
      <c r="B29" s="25">
        <f>B10/B21</f>
        <v/>
      </c>
      <c r="C29" s="12" t="inlineStr">
        <is>
          <t>fish/m³</t>
        </is>
      </c>
      <c r="D29" s="13" t="inlineStr">
        <is>
          <t>Densidad de siembra:</t>
        </is>
      </c>
    </row>
    <row r="30" ht="17" customHeight="1">
      <c r="A30" s="10" t="inlineStr">
        <is>
          <t>Biomass density:</t>
        </is>
      </c>
      <c r="B30" s="19">
        <f>B25/B21</f>
        <v/>
      </c>
      <c r="C30" s="12" t="inlineStr">
        <is>
          <t>Kg/m³</t>
        </is>
      </c>
      <c r="D30" s="13" t="inlineStr">
        <is>
          <t>Densidad de biomasa:</t>
        </is>
      </c>
    </row>
    <row r="31" ht="17" customHeight="1">
      <c r="A31" s="10" t="inlineStr">
        <is>
          <t>Biomass density:</t>
        </is>
      </c>
      <c r="B31" s="19">
        <f>B26/B21</f>
        <v/>
      </c>
      <c r="C31" s="12" t="inlineStr">
        <is>
          <t>Lb/m³</t>
        </is>
      </c>
      <c r="D31" s="13" t="inlineStr">
        <is>
          <t>Densidad de biomasa:</t>
        </is>
      </c>
    </row>
    <row r="32" ht="19" customHeight="1">
      <c r="A32" s="20" t="inlineStr">
        <is>
          <t>AERATION LOAD STATUS:</t>
        </is>
      </c>
      <c r="B32" s="26">
        <f>IF(B25&lt;=B27,"SAFE — within capacity  ·  SEGURA — dentro de capacidad","ALERT — extra air required  ·  ALERTA — requiere aire adicional")</f>
        <v/>
      </c>
      <c r="D32" s="23" t="inlineStr">
        <is>
          <t>ESTATUS DE CARGA POR AIREACIÓN:</t>
        </is>
      </c>
    </row>
    <row r="33" ht="47" customHeight="1">
      <c r="A33" s="17" t="inlineStr">
        <is>
          <t>Aeration capacity uses the kg-biomass/HP factor on sheet 03. It is a rule of thumb: adjust it to your installation before deciding a stocking density.   ·   La capacidad de soporte usa el factor kg-biomasa/HP de la hoja 03. Es una regla práctica: ajústela a su instalación antes de decidir una siembra.</t>
        </is>
      </c>
    </row>
    <row r="35" ht="19" customHeight="1">
      <c r="A35" s="9" t="inlineStr">
        <is>
          <t>4. STANDARD CIRCULAR POND CATALOGUE      ·      4. CATÁLOGO DE ESTANQUES CIRCULARES ESTÁNDAR</t>
        </is>
      </c>
    </row>
    <row r="36" ht="32" customHeight="1">
      <c r="A36" s="27" t="inlineStr">
        <is>
          <t>Diameter (m)
Diámetro (m)</t>
        </is>
      </c>
      <c r="B36" s="27" t="inlineStr">
        <is>
          <t>Edge height (m)
Alt. borde (m)</t>
        </is>
      </c>
      <c r="C36" s="27" t="inlineStr">
        <is>
          <t>Water depth (m)
Alt. agua (m)</t>
        </is>
      </c>
      <c r="D36" s="27" t="inlineStr">
        <is>
          <t>Water volume (m³)
Volumen agua (m³)</t>
        </is>
      </c>
      <c r="E36" s="27" t="inlineStr">
        <is>
          <t>Perimeter (m)
Perímetro (m)</t>
        </is>
      </c>
      <c r="F36" s="27" t="inlineStr">
        <is>
          <t>Volume (gal)
Volumen (gal)</t>
        </is>
      </c>
      <c r="G36" s="27" t="inlineStr">
        <is>
          <t>Central drain
Drenaje central</t>
        </is>
      </c>
    </row>
    <row r="37">
      <c r="A37" s="28" t="n">
        <v>3</v>
      </c>
      <c r="B37" s="28" t="n">
        <v>1.2</v>
      </c>
      <c r="C37" s="28" t="n">
        <v>1.1</v>
      </c>
      <c r="D37" s="29">
        <f>(PI()*(A37/2)^2)*C37</f>
        <v/>
      </c>
      <c r="E37" s="29">
        <f>PI()*A37</f>
        <v/>
      </c>
      <c r="F37" s="30">
        <f>D37*264.172</f>
        <v/>
      </c>
      <c r="G37" s="28" t="inlineStr">
        <is>
          <t>4"</t>
        </is>
      </c>
    </row>
    <row r="38">
      <c r="A38" s="31" t="n">
        <v>4</v>
      </c>
      <c r="B38" s="31" t="n">
        <v>1.2</v>
      </c>
      <c r="C38" s="31" t="n">
        <v>1.1</v>
      </c>
      <c r="D38" s="32">
        <f>(PI()*(A38/2)^2)*C38</f>
        <v/>
      </c>
      <c r="E38" s="32">
        <f>PI()*A38</f>
        <v/>
      </c>
      <c r="F38" s="33">
        <f>D38*264.172</f>
        <v/>
      </c>
      <c r="G38" s="31" t="inlineStr">
        <is>
          <t>4"</t>
        </is>
      </c>
    </row>
    <row r="39">
      <c r="A39" s="28" t="n">
        <v>5</v>
      </c>
      <c r="B39" s="28" t="n">
        <v>1.2</v>
      </c>
      <c r="C39" s="28" t="n">
        <v>1.1</v>
      </c>
      <c r="D39" s="29">
        <f>(PI()*(A39/2)^2)*C39</f>
        <v/>
      </c>
      <c r="E39" s="29">
        <f>PI()*A39</f>
        <v/>
      </c>
      <c r="F39" s="30">
        <f>D39*264.172</f>
        <v/>
      </c>
      <c r="G39" s="28" t="inlineStr">
        <is>
          <t>4"</t>
        </is>
      </c>
    </row>
    <row r="40">
      <c r="A40" s="31" t="n">
        <v>6</v>
      </c>
      <c r="B40" s="31" t="n">
        <v>1.2</v>
      </c>
      <c r="C40" s="31" t="n">
        <v>1.1</v>
      </c>
      <c r="D40" s="32">
        <f>(PI()*(A40/2)^2)*C40</f>
        <v/>
      </c>
      <c r="E40" s="32">
        <f>PI()*A40</f>
        <v/>
      </c>
      <c r="F40" s="33">
        <f>D40*264.172</f>
        <v/>
      </c>
      <c r="G40" s="31" t="inlineStr">
        <is>
          <t>6"</t>
        </is>
      </c>
    </row>
    <row r="41">
      <c r="A41" s="28" t="n">
        <v>7</v>
      </c>
      <c r="B41" s="28" t="n">
        <v>1.2</v>
      </c>
      <c r="C41" s="28" t="n">
        <v>1.1</v>
      </c>
      <c r="D41" s="29">
        <f>(PI()*(A41/2)^2)*C41</f>
        <v/>
      </c>
      <c r="E41" s="29">
        <f>PI()*A41</f>
        <v/>
      </c>
      <c r="F41" s="30">
        <f>D41*264.172</f>
        <v/>
      </c>
      <c r="G41" s="28" t="inlineStr">
        <is>
          <t>6"</t>
        </is>
      </c>
    </row>
    <row r="42">
      <c r="A42" s="31" t="n">
        <v>8</v>
      </c>
      <c r="B42" s="31" t="n">
        <v>1.2</v>
      </c>
      <c r="C42" s="31" t="n">
        <v>1.1</v>
      </c>
      <c r="D42" s="32">
        <f>(PI()*(A42/2)^2)*C42</f>
        <v/>
      </c>
      <c r="E42" s="32">
        <f>PI()*A42</f>
        <v/>
      </c>
      <c r="F42" s="33">
        <f>D42*264.172</f>
        <v/>
      </c>
      <c r="G42" s="31" t="inlineStr">
        <is>
          <t>6"</t>
        </is>
      </c>
    </row>
    <row r="43">
      <c r="A43" s="28" t="n">
        <v>10</v>
      </c>
      <c r="B43" s="28" t="n">
        <v>1.2</v>
      </c>
      <c r="C43" s="28" t="n">
        <v>1.1</v>
      </c>
      <c r="D43" s="29">
        <f>(PI()*(A43/2)^2)*C43</f>
        <v/>
      </c>
      <c r="E43" s="29">
        <f>PI()*A43</f>
        <v/>
      </c>
      <c r="F43" s="30">
        <f>D43*264.172</f>
        <v/>
      </c>
      <c r="G43" s="28" t="inlineStr">
        <is>
          <t>8"</t>
        </is>
      </c>
    </row>
    <row r="44">
      <c r="A44" s="31" t="n">
        <v>12</v>
      </c>
      <c r="B44" s="31" t="n">
        <v>1.2</v>
      </c>
      <c r="C44" s="31" t="n">
        <v>1.1</v>
      </c>
      <c r="D44" s="32">
        <f>(PI()*(A44/2)^2)*C44</f>
        <v/>
      </c>
      <c r="E44" s="32">
        <f>PI()*A44</f>
        <v/>
      </c>
      <c r="F44" s="33">
        <f>D44*264.172</f>
        <v/>
      </c>
      <c r="G44" s="31" t="inlineStr">
        <is>
          <t>8"</t>
        </is>
      </c>
    </row>
    <row r="45" ht="34" customHeight="1">
      <c r="A45" s="17" t="inlineStr">
        <is>
          <t>Catalogue volumes are computed as a straight cylinder at the stated water depth, with no bottom cone.   ·   Los volúmenes del catálogo se calculan como cilindro recto a la altura de agua indicada, sin cono de fondo.</t>
        </is>
      </c>
    </row>
  </sheetData>
  <mergeCells count="11">
    <mergeCell ref="A14:G14"/>
    <mergeCell ref="A1:G1"/>
    <mergeCell ref="A45:G45"/>
    <mergeCell ref="A3:G3"/>
    <mergeCell ref="A12:G12"/>
    <mergeCell ref="A35:G35"/>
    <mergeCell ref="A24:G24"/>
    <mergeCell ref="A2:G2"/>
    <mergeCell ref="B32:C32"/>
    <mergeCell ref="A33:G33"/>
    <mergeCell ref="A5:G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9"/>
  <sheetViews>
    <sheetView showGridLines="0" workbookViewId="0">
      <selection activeCell="A1" sqref="A1"/>
    </sheetView>
  </sheetViews>
  <sheetFormatPr baseColWidth="8" defaultRowHeight="15"/>
  <cols>
    <col width="46" customWidth="1" min="1" max="1"/>
    <col width="17" customWidth="1" min="2" max="2"/>
    <col width="12" customWidth="1" min="3" max="3"/>
    <col width="46" customWidth="1" min="4" max="4"/>
  </cols>
  <sheetData>
    <row r="1" ht="21" customHeight="1">
      <c r="A1" s="6" t="inlineStr">
        <is>
          <t>PAOLAS SYMBIOTIC AQUACULTURE, LLC</t>
        </is>
      </c>
    </row>
    <row r="2" ht="18" customHeight="1">
      <c r="A2" s="7" t="inlineStr">
        <is>
          <t>Biometric Sampling and Biomass Projection   ·   Muestreo Biométrico y Proyección de Biomasa</t>
        </is>
      </c>
    </row>
    <row r="3" ht="18" customHeight="1">
      <c r="A3" s="8" t="inlineStr">
        <is>
          <t>EXAMPLE DATA — replace it with your own.   ·   DATOS DE EJEMPLO — sustitúyalos por los suyos.</t>
        </is>
      </c>
    </row>
    <row r="5" ht="19" customHeight="1">
      <c r="A5" s="9" t="inlineStr">
        <is>
          <t>1. LOT DATA (input)      ·      1. DATOS DEL LOTE (entrada)</t>
        </is>
      </c>
    </row>
    <row r="6" ht="17" customHeight="1">
      <c r="A6" s="10" t="inlineStr">
        <is>
          <t>Lot / pond:</t>
        </is>
      </c>
      <c r="B6" s="34" t="inlineStr">
        <is>
          <t>Example pond No. 1 — Tilapia</t>
        </is>
      </c>
      <c r="C6" s="12" t="inlineStr"/>
      <c r="D6" s="13" t="inlineStr">
        <is>
          <t>Lote / estanque:</t>
        </is>
      </c>
    </row>
    <row r="7" ht="17" customHeight="1">
      <c r="A7" s="10" t="inlineStr">
        <is>
          <t>Stocking date:</t>
        </is>
      </c>
      <c r="B7" s="35" t="n">
        <v>46083</v>
      </c>
      <c r="C7" s="12" t="inlineStr"/>
      <c r="D7" s="13" t="inlineStr">
        <is>
          <t>Fecha de siembra:</t>
        </is>
      </c>
    </row>
    <row r="8" ht="17" customHeight="1">
      <c r="A8" s="10" t="inlineStr">
        <is>
          <t>Sampling date:</t>
        </is>
      </c>
      <c r="B8" s="35" t="n">
        <v>46229</v>
      </c>
      <c r="C8" s="12" t="inlineStr"/>
      <c r="D8" s="13" t="inlineStr">
        <is>
          <t>Fecha del muestreo:</t>
        </is>
      </c>
    </row>
    <row r="9" ht="17" customHeight="1">
      <c r="A9" s="10" t="inlineStr">
        <is>
          <t>Fish stocked:</t>
        </is>
      </c>
      <c r="B9" s="15" t="n">
        <v>1700</v>
      </c>
      <c r="C9" s="12" t="inlineStr">
        <is>
          <t>fish</t>
        </is>
      </c>
      <c r="D9" s="13" t="inlineStr">
        <is>
          <t>Peces sembrados:</t>
        </is>
      </c>
    </row>
    <row r="10" ht="17" customHeight="1">
      <c r="A10" s="10" t="inlineStr">
        <is>
          <t>Accumulated mortality:</t>
        </is>
      </c>
      <c r="B10" s="15" t="n">
        <v>50</v>
      </c>
      <c r="C10" s="12" t="inlineStr">
        <is>
          <t>fish</t>
        </is>
      </c>
      <c r="D10" s="13" t="inlineStr">
        <is>
          <t>Mortalidad acumulada:</t>
        </is>
      </c>
    </row>
    <row r="12" ht="19" customHeight="1">
      <c r="A12" s="9" t="inlineStr">
        <is>
          <t>2. BIOMETRIC ANALYSIS AND GROWTH (automatic)      ·      2. ANÁLISIS BIOMÉTRICO Y CRECIMIENTO (automático)</t>
        </is>
      </c>
    </row>
    <row r="13" ht="17" customHeight="1">
      <c r="A13" s="10" t="inlineStr">
        <is>
          <t>Samples taken:</t>
        </is>
      </c>
      <c r="B13" s="24">
        <f>COUNT(B29:B49)</f>
        <v/>
      </c>
      <c r="C13" s="12" t="inlineStr">
        <is>
          <t>samples</t>
        </is>
      </c>
      <c r="D13" s="13" t="inlineStr">
        <is>
          <t>Muestras tomadas:</t>
        </is>
      </c>
    </row>
    <row r="14" ht="17" customHeight="1">
      <c r="A14" s="10" t="inlineStr">
        <is>
          <t>Average weight per fish:</t>
        </is>
      </c>
      <c r="B14" s="25">
        <f>AVERAGE(B29:B49)</f>
        <v/>
      </c>
      <c r="C14" s="12" t="inlineStr">
        <is>
          <t>g</t>
        </is>
      </c>
      <c r="D14" s="13" t="inlineStr">
        <is>
          <t>Peso promedio por pez:</t>
        </is>
      </c>
    </row>
    <row r="15" ht="17" customHeight="1">
      <c r="A15" s="10" t="inlineStr">
        <is>
          <t>Average weight per fish:</t>
        </is>
      </c>
      <c r="B15" s="18">
        <f>B14/453.592</f>
        <v/>
      </c>
      <c r="C15" s="12" t="inlineStr">
        <is>
          <t>Lb</t>
        </is>
      </c>
      <c r="D15" s="13" t="inlineStr">
        <is>
          <t>Peso promedio por pez:</t>
        </is>
      </c>
    </row>
    <row r="16" ht="17" customHeight="1">
      <c r="A16" s="10" t="inlineStr">
        <is>
          <t>Minimum weight recorded:</t>
        </is>
      </c>
      <c r="B16" s="24">
        <f>MIN(B29:B49)</f>
        <v/>
      </c>
      <c r="C16" s="12" t="inlineStr">
        <is>
          <t>g</t>
        </is>
      </c>
      <c r="D16" s="13" t="inlineStr">
        <is>
          <t>Peso mínimo registrado:</t>
        </is>
      </c>
    </row>
    <row r="17" ht="17" customHeight="1">
      <c r="A17" s="10" t="inlineStr">
        <is>
          <t>Maximum weight recorded:</t>
        </is>
      </c>
      <c r="B17" s="24">
        <f>MAX(B29:B49)</f>
        <v/>
      </c>
      <c r="C17" s="12" t="inlineStr">
        <is>
          <t>g</t>
        </is>
      </c>
      <c r="D17" s="13" t="inlineStr">
        <is>
          <t>Peso máximo registrado:</t>
        </is>
      </c>
    </row>
    <row r="18" ht="17" customHeight="1">
      <c r="A18" s="10" t="inlineStr">
        <is>
          <t>Standard deviation:</t>
        </is>
      </c>
      <c r="B18" s="25">
        <f>STDEV(B29:B49)</f>
        <v/>
      </c>
      <c r="C18" s="12" t="inlineStr">
        <is>
          <t>g</t>
        </is>
      </c>
      <c r="D18" s="13" t="inlineStr">
        <is>
          <t>Desviación estándar:</t>
        </is>
      </c>
    </row>
    <row r="19" ht="17" customHeight="1">
      <c r="A19" s="10" t="inlineStr">
        <is>
          <t>Coefficient of variation (CV):</t>
        </is>
      </c>
      <c r="B19" s="36">
        <f>B18/B14</f>
        <v/>
      </c>
      <c r="C19" s="12" t="inlineStr"/>
      <c r="D19" s="13" t="inlineStr">
        <is>
          <t>Coeficiente de variación (CV):</t>
        </is>
      </c>
    </row>
    <row r="20" ht="17" customHeight="1">
      <c r="A20" s="10" t="inlineStr">
        <is>
          <t>Total days of culture:</t>
        </is>
      </c>
      <c r="B20" s="24">
        <f>B8-B7</f>
        <v/>
      </c>
      <c r="C20" s="12" t="inlineStr">
        <is>
          <t>days</t>
        </is>
      </c>
      <c r="D20" s="13" t="inlineStr">
        <is>
          <t>Días totales de cultivo:</t>
        </is>
      </c>
    </row>
    <row r="21" ht="17" customHeight="1">
      <c r="A21" s="10" t="inlineStr">
        <is>
          <t>Average daily weight gain:</t>
        </is>
      </c>
      <c r="B21" s="19">
        <f>B14/B20</f>
        <v/>
      </c>
      <c r="C21" s="12" t="inlineStr">
        <is>
          <t>g/day</t>
        </is>
      </c>
      <c r="D21" s="13" t="inlineStr">
        <is>
          <t>Ganancia de peso diaria:</t>
        </is>
      </c>
    </row>
    <row r="22" ht="17" customHeight="1">
      <c r="A22" s="10" t="inlineStr">
        <is>
          <t>Estimated live fish:</t>
        </is>
      </c>
      <c r="B22" s="24">
        <f>B9-B10</f>
        <v/>
      </c>
      <c r="C22" s="12" t="inlineStr">
        <is>
          <t>fish</t>
        </is>
      </c>
      <c r="D22" s="13" t="inlineStr">
        <is>
          <t>Peces activos estimados:</t>
        </is>
      </c>
    </row>
    <row r="23" ht="17" customHeight="1">
      <c r="A23" s="20" t="inlineStr">
        <is>
          <t>TOTAL LOT BIOMASS:</t>
        </is>
      </c>
      <c r="B23" s="21">
        <f>(B22*B14)/1000</f>
        <v/>
      </c>
      <c r="C23" s="22" t="inlineStr">
        <is>
          <t>Kg</t>
        </is>
      </c>
      <c r="D23" s="23" t="inlineStr">
        <is>
          <t>BIOMASA TOTAL DEL LOTE:</t>
        </is>
      </c>
    </row>
    <row r="24" ht="17" customHeight="1">
      <c r="A24" s="20" t="inlineStr">
        <is>
          <t>TOTAL LOT BIOMASS:</t>
        </is>
      </c>
      <c r="B24" s="21">
        <f>B23*2.20462</f>
        <v/>
      </c>
      <c r="C24" s="22" t="inlineStr">
        <is>
          <t>Lb</t>
        </is>
      </c>
      <c r="D24" s="23" t="inlineStr">
        <is>
          <t>BIOMASA TOTAL DEL LOTE:</t>
        </is>
      </c>
    </row>
    <row r="25" ht="34" customHeight="1">
      <c r="A25" s="17" t="inlineStr">
        <is>
          <t>CV shows how uniform the lot is. Above roughly 25 % it is worth reviewing size grading, feed competition and feeding points.   ·   El CV indica la uniformidad del lote. Por encima de ~25 % conviene revisar clasificación por tallas, competencia por alimento y puntos de distribución.</t>
        </is>
      </c>
    </row>
    <row r="27" ht="19" customHeight="1">
      <c r="A27" s="9" t="inlineStr">
        <is>
          <t>3. SAMPLE WEIGHTS (input)      ·      3. PESOS DE LAS MUESTRAS (entrada)</t>
        </is>
      </c>
    </row>
    <row r="28" ht="30" customHeight="1">
      <c r="A28" s="27" t="inlineStr">
        <is>
          <t>Sample No.
No. muestra</t>
        </is>
      </c>
      <c r="B28" s="27" t="inlineStr">
        <is>
          <t>Weight (g)
Peso (g)</t>
        </is>
      </c>
      <c r="C28" s="27" t="inlineStr">
        <is>
          <t>Weight (Lb)
Peso (Lb)</t>
        </is>
      </c>
    </row>
    <row r="29">
      <c r="A29" s="28" t="n">
        <v>1</v>
      </c>
      <c r="B29" s="37" t="n">
        <v>215</v>
      </c>
      <c r="C29" s="38">
        <f>IF(B29="","",B29/453.592)</f>
        <v/>
      </c>
      <c r="D29" s="39" t="inlineStr"/>
    </row>
    <row r="30">
      <c r="A30" s="28" t="n">
        <v>2</v>
      </c>
      <c r="B30" s="37" t="n">
        <v>242</v>
      </c>
      <c r="C30" s="38">
        <f>IF(B30="","",B30/453.592)</f>
        <v/>
      </c>
      <c r="D30" s="39" t="inlineStr"/>
    </row>
    <row r="31">
      <c r="A31" s="28" t="n">
        <v>3</v>
      </c>
      <c r="B31" s="37" t="n">
        <v>228</v>
      </c>
      <c r="C31" s="38">
        <f>IF(B31="","",B31/453.592)</f>
        <v/>
      </c>
      <c r="D31" s="39" t="inlineStr"/>
    </row>
    <row r="32">
      <c r="A32" s="28" t="n">
        <v>4</v>
      </c>
      <c r="B32" s="37" t="n">
        <v>251</v>
      </c>
      <c r="C32" s="38">
        <f>IF(B32="","",B32/453.592)</f>
        <v/>
      </c>
      <c r="D32" s="39" t="inlineStr"/>
    </row>
    <row r="33">
      <c r="A33" s="28" t="n">
        <v>5</v>
      </c>
      <c r="B33" s="37" t="n">
        <v>209</v>
      </c>
      <c r="C33" s="38">
        <f>IF(B33="","",B33/453.592)</f>
        <v/>
      </c>
      <c r="D33" s="39" t="inlineStr"/>
    </row>
    <row r="34">
      <c r="A34" s="28" t="n">
        <v>6</v>
      </c>
      <c r="B34" s="37" t="n">
        <v>236</v>
      </c>
      <c r="C34" s="38">
        <f>IF(B34="","",B34/453.592)</f>
        <v/>
      </c>
      <c r="D34" s="39" t="inlineStr"/>
    </row>
    <row r="35">
      <c r="A35" s="28" t="n">
        <v>7</v>
      </c>
      <c r="B35" s="37" t="n">
        <v>244</v>
      </c>
      <c r="C35" s="38">
        <f>IF(B35="","",B35/453.592)</f>
        <v/>
      </c>
      <c r="D35" s="39" t="inlineStr"/>
    </row>
    <row r="36">
      <c r="A36" s="28" t="n">
        <v>8</v>
      </c>
      <c r="B36" s="37" t="n">
        <v>222</v>
      </c>
      <c r="C36" s="38">
        <f>IF(B36="","",B36/453.592)</f>
        <v/>
      </c>
      <c r="D36" s="39" t="inlineStr"/>
    </row>
    <row r="37">
      <c r="A37" s="28" t="n">
        <v>9</v>
      </c>
      <c r="B37" s="37" t="n">
        <v>258</v>
      </c>
      <c r="C37" s="38">
        <f>IF(B37="","",B37/453.592)</f>
        <v/>
      </c>
      <c r="D37" s="39" t="inlineStr"/>
    </row>
    <row r="38">
      <c r="A38" s="28" t="n">
        <v>10</v>
      </c>
      <c r="B38" s="37" t="n">
        <v>231</v>
      </c>
      <c r="C38" s="38">
        <f>IF(B38="","",B38/453.592)</f>
        <v/>
      </c>
      <c r="D38" s="39" t="inlineStr"/>
    </row>
    <row r="39">
      <c r="A39" s="28" t="n">
        <v>11</v>
      </c>
      <c r="B39" s="37" t="n">
        <v>218</v>
      </c>
      <c r="C39" s="38">
        <f>IF(B39="","",B39/453.592)</f>
        <v/>
      </c>
      <c r="D39" s="39" t="inlineStr"/>
    </row>
    <row r="40">
      <c r="A40" s="28" t="n">
        <v>12</v>
      </c>
      <c r="B40" s="37" t="n">
        <v>247</v>
      </c>
      <c r="C40" s="38">
        <f>IF(B40="","",B40/453.592)</f>
        <v/>
      </c>
      <c r="D40" s="39" t="inlineStr"/>
    </row>
    <row r="41">
      <c r="A41" s="28" t="n">
        <v>13</v>
      </c>
      <c r="B41" s="37" t="n">
        <v>225</v>
      </c>
      <c r="C41" s="38">
        <f>IF(B41="","",B41/453.592)</f>
        <v/>
      </c>
      <c r="D41" s="39" t="inlineStr"/>
    </row>
    <row r="42">
      <c r="A42" s="28" t="n">
        <v>14</v>
      </c>
      <c r="B42" s="37" t="n">
        <v>239</v>
      </c>
      <c r="C42" s="38">
        <f>IF(B42="","",B42/453.592)</f>
        <v/>
      </c>
      <c r="D42" s="39" t="inlineStr"/>
    </row>
    <row r="43">
      <c r="A43" s="28" t="n">
        <v>15</v>
      </c>
      <c r="B43" s="37" t="n">
        <v>262</v>
      </c>
      <c r="C43" s="38">
        <f>IF(B43="","",B43/453.592)</f>
        <v/>
      </c>
      <c r="D43" s="39" t="inlineStr"/>
    </row>
    <row r="44">
      <c r="A44" s="28" t="n">
        <v>16</v>
      </c>
      <c r="B44" s="37" t="n">
        <v>214</v>
      </c>
      <c r="C44" s="38">
        <f>IF(B44="","",B44/453.592)</f>
        <v/>
      </c>
      <c r="D44" s="39" t="inlineStr"/>
    </row>
    <row r="45">
      <c r="A45" s="28" t="n">
        <v>17</v>
      </c>
      <c r="B45" s="37" t="n">
        <v>233</v>
      </c>
      <c r="C45" s="38">
        <f>IF(B45="","",B45/453.592)</f>
        <v/>
      </c>
      <c r="D45" s="39" t="inlineStr"/>
    </row>
    <row r="46">
      <c r="A46" s="28" t="n">
        <v>18</v>
      </c>
      <c r="B46" s="37" t="n">
        <v>249</v>
      </c>
      <c r="C46" s="38">
        <f>IF(B46="","",B46/453.592)</f>
        <v/>
      </c>
      <c r="D46" s="39" t="inlineStr"/>
    </row>
    <row r="47">
      <c r="A47" s="28" t="n">
        <v>19</v>
      </c>
      <c r="B47" s="37" t="n">
        <v>227</v>
      </c>
      <c r="C47" s="38">
        <f>IF(B47="","",B47/453.592)</f>
        <v/>
      </c>
      <c r="D47" s="39" t="inlineStr"/>
    </row>
    <row r="48">
      <c r="A48" s="28" t="n">
        <v>20</v>
      </c>
      <c r="B48" s="37" t="n">
        <v>241</v>
      </c>
      <c r="C48" s="38">
        <f>IF(B48="","",B48/453.592)</f>
        <v/>
      </c>
      <c r="D48" s="39" t="inlineStr"/>
    </row>
    <row r="49">
      <c r="A49" s="28" t="n">
        <v>21</v>
      </c>
      <c r="B49" s="37" t="n">
        <v>236</v>
      </c>
      <c r="C49" s="38">
        <f>IF(B49="","",B49/453.592)</f>
        <v/>
      </c>
      <c r="D49" s="39" t="inlineStr"/>
    </row>
  </sheetData>
  <mergeCells count="7">
    <mergeCell ref="A1:D1"/>
    <mergeCell ref="A5:D5"/>
    <mergeCell ref="A27:D27"/>
    <mergeCell ref="A12:D12"/>
    <mergeCell ref="A3:D3"/>
    <mergeCell ref="A25:D25"/>
    <mergeCell ref="A2:D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4"/>
  <sheetViews>
    <sheetView showGridLines="0" workbookViewId="0">
      <selection activeCell="A1" sqref="A1"/>
    </sheetView>
  </sheetViews>
  <sheetFormatPr baseColWidth="8" defaultRowHeight="15"/>
  <cols>
    <col width="30" customWidth="1" min="1" max="1"/>
    <col width="18" customWidth="1" min="2" max="2"/>
    <col width="20" customWidth="1" min="3" max="3"/>
    <col width="15" customWidth="1" min="4" max="4"/>
    <col width="38" customWidth="1" min="5" max="5"/>
    <col width="3" customWidth="1" min="6" max="6"/>
    <col width="30" customWidth="1" min="7" max="7"/>
    <col width="18" customWidth="1" min="8" max="8"/>
    <col width="20" customWidth="1" min="9" max="9"/>
    <col width="15" customWidth="1" min="10" max="10"/>
    <col width="38" customWidth="1" min="11" max="11"/>
  </cols>
  <sheetData>
    <row r="1" ht="21" customHeight="1">
      <c r="A1" s="6" t="inlineStr">
        <is>
          <t>PAOLAS SYMBIOTIC AQUACULTURE, LLC</t>
        </is>
      </c>
    </row>
    <row r="2" ht="18" customHeight="1">
      <c r="A2" s="7" t="inlineStr">
        <is>
          <t>Conversion Factors and Water Quality Guide   ·   Factores de Conversión y Guía de Calidad de Agua</t>
        </is>
      </c>
    </row>
    <row r="4" ht="19" customHeight="1">
      <c r="A4" s="9" t="inlineStr">
        <is>
          <t>1. CONVERSION FACTORS      ·      1. FACTORES DE CONVERSIÓN</t>
        </is>
      </c>
    </row>
    <row r="5" ht="30" customHeight="1">
      <c r="A5" s="27" t="inlineStr">
        <is>
          <t>From unit
Unidad de origen</t>
        </is>
      </c>
      <c r="B5" s="27" t="inlineStr">
        <is>
          <t>Factor</t>
        </is>
      </c>
      <c r="C5" s="27" t="inlineStr">
        <is>
          <t>To unit
Unidad de destino</t>
        </is>
      </c>
    </row>
    <row r="6">
      <c r="A6" s="40" t="inlineStr">
        <is>
          <t>1 kilogram (kg)  ·  1 kilogramo</t>
        </is>
      </c>
      <c r="B6" s="38" t="n">
        <v>2.20462</v>
      </c>
      <c r="C6" s="40" t="inlineStr">
        <is>
          <t>pounds (lb)  ·  libras</t>
        </is>
      </c>
    </row>
    <row r="7">
      <c r="A7" s="41" t="inlineStr">
        <is>
          <t>1 pound (lb)  ·  1 libra</t>
        </is>
      </c>
      <c r="B7" s="42" t="n">
        <v>453.592</v>
      </c>
      <c r="C7" s="41" t="inlineStr">
        <is>
          <t>grams (g)  ·  gramos</t>
        </is>
      </c>
    </row>
    <row r="8">
      <c r="A8" s="40" t="inlineStr">
        <is>
          <t>1 cubic metre (m³)  ·  1 metro cúbico</t>
        </is>
      </c>
      <c r="B8" s="38" t="n">
        <v>264.172</v>
      </c>
      <c r="C8" s="40" t="inlineStr">
        <is>
          <t>gallons  ·  galones</t>
        </is>
      </c>
    </row>
    <row r="9">
      <c r="A9" s="41" t="inlineStr">
        <is>
          <t>1 cubic metre (m³)  ·  1 metro cúbico</t>
        </is>
      </c>
      <c r="B9" s="42" t="n">
        <v>1000</v>
      </c>
      <c r="C9" s="41" t="inlineStr">
        <is>
          <t>litres (L)  ·  litros</t>
        </is>
      </c>
    </row>
    <row r="10">
      <c r="A10" s="40" t="inlineStr">
        <is>
          <t>1 metric tonne  ·  1 tonelada métrica</t>
        </is>
      </c>
      <c r="B10" s="38" t="n">
        <v>1000</v>
      </c>
      <c r="C10" s="40" t="inlineStr">
        <is>
          <t>kilograms (kg)  ·  kilogramos</t>
        </is>
      </c>
    </row>
    <row r="11">
      <c r="A11" s="43" t="inlineStr">
        <is>
          <t>1 HP installed aeration  ·  1 HP de aireación instalada</t>
        </is>
      </c>
      <c r="B11" s="44" t="n">
        <v>800</v>
      </c>
      <c r="C11" s="43" t="inlineStr">
        <is>
          <t>kg sustainable biomass (biofloc)  ·  kg de biomasa sostenible</t>
        </is>
      </c>
    </row>
    <row r="12" ht="26" customHeight="1">
      <c r="A12" s="45" t="inlineStr">
        <is>
          <t>EDITABLE. A field rule of thumb, not a constant — sheet 01 reads this cell. Adjust it to your installation.   ·   EDITABLE. Regla práctica de campo, no una constante — la hoja 01 lee esta celda. Ajústela a su instalación.</t>
        </is>
      </c>
    </row>
    <row r="14" ht="19" customHeight="1">
      <c r="A14" s="9" t="inlineStr">
        <is>
          <t>2. WATER QUALITY — TILAPIA IN BIOFLOC / SYMBIOTIC SYSTEMS      ·      2. CALIDAD DE AGUA — TILAPIA EN SISTEMA BIOFLOC / SIMBIÓTICO</t>
        </is>
      </c>
    </row>
    <row r="15" ht="18" customHeight="1">
      <c r="A15" s="9" t="inlineStr">
        <is>
          <t>ENGLISH</t>
        </is>
      </c>
      <c r="G15" s="9" t="inlineStr">
        <is>
          <t>ESPAÑOL</t>
        </is>
      </c>
    </row>
    <row r="16" ht="30" customHeight="1">
      <c r="A16" s="46" t="inlineStr">
        <is>
          <t>Parameter</t>
        </is>
      </c>
      <c r="B16" s="27" t="inlineStr">
        <is>
          <t>Optimal range</t>
        </is>
      </c>
      <c r="C16" s="27" t="inlineStr">
        <is>
          <t>Critical limit</t>
        </is>
      </c>
      <c r="D16" s="27" t="inlineStr">
        <is>
          <t>Sampling</t>
        </is>
      </c>
      <c r="E16" s="46" t="inlineStr">
        <is>
          <t>Suggested corrective action</t>
        </is>
      </c>
      <c r="G16" s="46" t="inlineStr">
        <is>
          <t>Parámetro</t>
        </is>
      </c>
      <c r="H16" s="27" t="inlineStr">
        <is>
          <t>Rango óptimo</t>
        </is>
      </c>
      <c r="I16" s="27" t="inlineStr">
        <is>
          <t>Límite crítico</t>
        </is>
      </c>
      <c r="J16" s="27" t="inlineStr">
        <is>
          <t>Frecuencia</t>
        </is>
      </c>
      <c r="K16" s="46" t="inlineStr">
        <is>
          <t>Acción correctiva sugerida</t>
        </is>
      </c>
    </row>
    <row r="17" ht="26" customHeight="1">
      <c r="A17" s="47" t="inlineStr">
        <is>
          <t>Dissolved oxygen (DO)</t>
        </is>
      </c>
      <c r="B17" s="48" t="inlineStr">
        <is>
          <t>5.0 – 8.0 mg/L</t>
        </is>
      </c>
      <c r="C17" s="48" t="inlineStr">
        <is>
          <t>&lt; 3.0 mg/L</t>
        </is>
      </c>
      <c r="D17" s="48" t="inlineStr">
        <is>
          <t>Twice daily</t>
        </is>
      </c>
      <c r="E17" s="47" t="inlineStr">
        <is>
          <t>Increase blower output · purge accumulated solids</t>
        </is>
      </c>
      <c r="G17" s="47" t="inlineStr">
        <is>
          <t>Oxígeno disuelto (OD)</t>
        </is>
      </c>
      <c r="H17" s="48" t="inlineStr">
        <is>
          <t>5.0 – 8.0 mg/L</t>
        </is>
      </c>
      <c r="I17" s="48" t="inlineStr">
        <is>
          <t>&lt; 3.0 mg/L</t>
        </is>
      </c>
      <c r="J17" s="48" t="inlineStr">
        <is>
          <t>2 veces / día</t>
        </is>
      </c>
      <c r="K17" s="47" t="inlineStr">
        <is>
          <t>Aumentar potencia de sopladores · purgar sólidos</t>
        </is>
      </c>
    </row>
    <row r="18" ht="26" customHeight="1">
      <c r="A18" s="49" t="inlineStr">
        <is>
          <t>Temperature</t>
        </is>
      </c>
      <c r="B18" s="50" t="inlineStr">
        <is>
          <t>26.0 – 30.0 °C</t>
        </is>
      </c>
      <c r="C18" s="50" t="inlineStr">
        <is>
          <t>&lt; 20.0 °C or &gt; 34.0 °C</t>
        </is>
      </c>
      <c r="D18" s="50" t="inlineStr">
        <is>
          <t>Twice daily</t>
        </is>
      </c>
      <c r="E18" s="49" t="inlineStr">
        <is>
          <t>Shade cloth · greenhouse · adjust water level</t>
        </is>
      </c>
      <c r="G18" s="49" t="inlineStr">
        <is>
          <t>Temperatura</t>
        </is>
      </c>
      <c r="H18" s="50" t="inlineStr">
        <is>
          <t>26.0 – 30.0 °C</t>
        </is>
      </c>
      <c r="I18" s="50" t="inlineStr">
        <is>
          <t>&lt; 20.0 °C o &gt; 34.0 °C</t>
        </is>
      </c>
      <c r="J18" s="50" t="inlineStr">
        <is>
          <t>2 veces / día</t>
        </is>
      </c>
      <c r="K18" s="49" t="inlineStr">
        <is>
          <t>Malla sombra · invernadero · ajustar nivel</t>
        </is>
      </c>
    </row>
    <row r="19" ht="26" customHeight="1">
      <c r="A19" s="47" t="inlineStr">
        <is>
          <t>pH</t>
        </is>
      </c>
      <c r="B19" s="48" t="inlineStr">
        <is>
          <t>7.2 – 8.2</t>
        </is>
      </c>
      <c r="C19" s="48" t="inlineStr">
        <is>
          <t>&lt; 6.8 or &gt; 9.0</t>
        </is>
      </c>
      <c r="D19" s="48" t="inlineStr">
        <is>
          <t>Daily</t>
        </is>
      </c>
      <c r="E19" s="47" t="inlineStr">
        <is>
          <t>Calcium carbonate (CaCO₃) or agricultural lime</t>
        </is>
      </c>
      <c r="G19" s="47" t="inlineStr">
        <is>
          <t>pH</t>
        </is>
      </c>
      <c r="H19" s="48" t="inlineStr">
        <is>
          <t>7.2 – 8.2</t>
        </is>
      </c>
      <c r="I19" s="48" t="inlineStr">
        <is>
          <t>&lt; 6.8 o &gt; 9.0</t>
        </is>
      </c>
      <c r="J19" s="48" t="inlineStr">
        <is>
          <t>Diario</t>
        </is>
      </c>
      <c r="K19" s="47" t="inlineStr">
        <is>
          <t>Carbonato de calcio (CaCO₃) o cal agrícola</t>
        </is>
      </c>
    </row>
    <row r="20" ht="26" customHeight="1">
      <c r="A20" s="49" t="inlineStr">
        <is>
          <t>Total ammonia (TAN)</t>
        </is>
      </c>
      <c r="B20" s="50" t="inlineStr">
        <is>
          <t>&lt; 1.0 mg/L</t>
        </is>
      </c>
      <c r="C20" s="50" t="inlineStr">
        <is>
          <t>&gt; 2.0 mg/L</t>
        </is>
      </c>
      <c r="D20" s="50" t="inlineStr">
        <is>
          <t>Twice weekly</t>
        </is>
      </c>
      <c r="E20" s="49" t="inlineStr">
        <is>
          <t>Molasses (organic carbon) to correct the C:N ratio</t>
        </is>
      </c>
      <c r="G20" s="49" t="inlineStr">
        <is>
          <t>Amonio total (TAN)</t>
        </is>
      </c>
      <c r="H20" s="50" t="inlineStr">
        <is>
          <t>&lt; 1.0 mg/L</t>
        </is>
      </c>
      <c r="I20" s="50" t="inlineStr">
        <is>
          <t>&gt; 2.0 mg/L</t>
        </is>
      </c>
      <c r="J20" s="50" t="inlineStr">
        <is>
          <t>2 veces / semana</t>
        </is>
      </c>
      <c r="K20" s="49" t="inlineStr">
        <is>
          <t>Melaza (carbono orgánico) para la relación C:N</t>
        </is>
      </c>
    </row>
    <row r="21" ht="26" customHeight="1">
      <c r="A21" s="47" t="inlineStr">
        <is>
          <t>Nitrite (NO₂⁻)</t>
        </is>
      </c>
      <c r="B21" s="48" t="inlineStr">
        <is>
          <t>&lt; 0.5 mg/L</t>
        </is>
      </c>
      <c r="C21" s="48" t="inlineStr">
        <is>
          <t>&gt; 1.0 mg/L</t>
        </is>
      </c>
      <c r="D21" s="48" t="inlineStr">
        <is>
          <t>Twice weekly</t>
        </is>
      </c>
      <c r="E21" s="47" t="inlineStr">
        <is>
          <t>Common salt (NaCl) to mitigate toxicity</t>
        </is>
      </c>
      <c r="G21" s="47" t="inlineStr">
        <is>
          <t>Nitritos (NO₂⁻)</t>
        </is>
      </c>
      <c r="H21" s="48" t="inlineStr">
        <is>
          <t>&lt; 0.5 mg/L</t>
        </is>
      </c>
      <c r="I21" s="48" t="inlineStr">
        <is>
          <t>&gt; 1.0 mg/L</t>
        </is>
      </c>
      <c r="J21" s="48" t="inlineStr">
        <is>
          <t>2 veces / semana</t>
        </is>
      </c>
      <c r="K21" s="47" t="inlineStr">
        <is>
          <t>Sal común (NaCl) para mitigar toxicidad</t>
        </is>
      </c>
    </row>
    <row r="22" ht="26" customHeight="1">
      <c r="A22" s="49" t="inlineStr">
        <is>
          <t>Total alkalinity</t>
        </is>
      </c>
      <c r="B22" s="50" t="inlineStr">
        <is>
          <t>120 – 200 mg/L</t>
        </is>
      </c>
      <c r="C22" s="50" t="inlineStr">
        <is>
          <t>&lt; 80 mg/L</t>
        </is>
      </c>
      <c r="D22" s="50" t="inlineStr">
        <is>
          <t>Weekly</t>
        </is>
      </c>
      <c r="E22" s="49" t="inlineStr">
        <is>
          <t>Sodium bicarbonate (NaHCO₃)</t>
        </is>
      </c>
      <c r="G22" s="49" t="inlineStr">
        <is>
          <t>Alcalinidad total</t>
        </is>
      </c>
      <c r="H22" s="50" t="inlineStr">
        <is>
          <t>120 – 200 mg/L</t>
        </is>
      </c>
      <c r="I22" s="50" t="inlineStr">
        <is>
          <t>&lt; 80 mg/L</t>
        </is>
      </c>
      <c r="J22" s="50" t="inlineStr">
        <is>
          <t>Semanal</t>
        </is>
      </c>
      <c r="K22" s="49" t="inlineStr">
        <is>
          <t>Bicarbonato de sodio (NaHCO₃)</t>
        </is>
      </c>
    </row>
    <row r="23" ht="26" customHeight="1">
      <c r="A23" s="47" t="inlineStr">
        <is>
          <t>Settleable solids (Imhoff cone)</t>
        </is>
      </c>
      <c r="B23" s="48" t="inlineStr">
        <is>
          <t>15 – 25 mL/L</t>
        </is>
      </c>
      <c r="C23" s="48" t="inlineStr">
        <is>
          <t>&gt; 40 mL/L</t>
        </is>
      </c>
      <c r="D23" s="48" t="inlineStr">
        <is>
          <t>Daily</t>
        </is>
      </c>
      <c r="E23" s="47" t="inlineStr">
        <is>
          <t>Activate settler / solids clarifier</t>
        </is>
      </c>
      <c r="G23" s="47" t="inlineStr">
        <is>
          <t>Sólidos sedimentables (cono Imhoff)</t>
        </is>
      </c>
      <c r="H23" s="48" t="inlineStr">
        <is>
          <t>15 – 25 mL/L</t>
        </is>
      </c>
      <c r="I23" s="48" t="inlineStr">
        <is>
          <t>&gt; 40 mL/L</t>
        </is>
      </c>
      <c r="J23" s="48" t="inlineStr">
        <is>
          <t>Diario</t>
        </is>
      </c>
      <c r="K23" s="47" t="inlineStr">
        <is>
          <t>Activar decantador / clarificador</t>
        </is>
      </c>
    </row>
    <row r="24" ht="26" customHeight="1">
      <c r="A24" s="17" t="inlineStr">
        <is>
          <t>General reference ranges for tilapia in biofloc / symbiotic systems. Verify them against your own conditions, species and local regulations before applying them.   ·   Rangos de referencia general para tilapia en sistemas biofloc / simbióticos. Verifíquelos contra sus condiciones, especie y normativa local antes de aplicarlos.</t>
        </is>
      </c>
    </row>
  </sheetData>
  <mergeCells count="8">
    <mergeCell ref="A14:G14"/>
    <mergeCell ref="A1:G1"/>
    <mergeCell ref="G15:K15"/>
    <mergeCell ref="A15:E15"/>
    <mergeCell ref="A4:G4"/>
    <mergeCell ref="A24:K24"/>
    <mergeCell ref="A2:G2"/>
    <mergeCell ref="A12:C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Paolas Symbiotic Aquaculture, LLC</dc:creator>
  <dc:title xmlns:dc="http://purl.org/dc/elements/1.1/">PSA — Aquaculture Calculators / Calculadoras Acuícolas v2026.1</dc:title>
  <dc:description xmlns:dc="http://purl.org/dc/elements/1.1/">Free resource · Recurso gratuito — paolassymbiotic.com</dc:description>
  <dcterms:created xmlns:dcterms="http://purl.org/dc/terms/" xmlns:xsi="http://www.w3.org/2001/XMLSchema-instance" xsi:type="dcterms:W3CDTF">2026-09-05T09:14:05Z</dcterms:created>
  <dcterms:modified xmlns:dcterms="http://purl.org/dc/terms/" xmlns:xsi="http://www.w3.org/2001/XMLSchema-instance" xsi:type="dcterms:W3CDTF">2026-09-05T09:14:05Z</dcterms:modified>
  <cp:lastModifiedBy>Paolas Symbiotic Aquaculture, LLC</cp:lastModifiedBy>
</cp:coreProperties>
</file>